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145" activeTab="0"/>
  </bookViews>
  <sheets>
    <sheet name="ABÉVA Kft" sheetId="1" r:id="rId1"/>
  </sheets>
  <definedNames>
    <definedName name="_xlnm.Print_Area" localSheetId="0">'ABÉVA Kft'!$A$1:$H$59</definedName>
  </definedNames>
  <calcPr fullCalcOnLoad="1"/>
</workbook>
</file>

<file path=xl/sharedStrings.xml><?xml version="1.0" encoding="utf-8"?>
<sst xmlns="http://schemas.openxmlformats.org/spreadsheetml/2006/main" count="128" uniqueCount="100">
  <si>
    <t>M  E   G   N   E   V   E   Z   É   S</t>
  </si>
  <si>
    <t>01.</t>
  </si>
  <si>
    <t>Belföldi értékesítés nettó árbevétele</t>
  </si>
  <si>
    <t>02.</t>
  </si>
  <si>
    <t>Exportértékesítés nettó árbevétele</t>
  </si>
  <si>
    <t xml:space="preserve">      I. </t>
  </si>
  <si>
    <t>Értékesítés nettó árbevétele (01+02)</t>
  </si>
  <si>
    <t>03.</t>
  </si>
  <si>
    <t>Saját termelésű készletek állományváltozása</t>
  </si>
  <si>
    <t>04.</t>
  </si>
  <si>
    <t>Saját előállítású eszközök aktivált értéke</t>
  </si>
  <si>
    <t xml:space="preserve">     II. </t>
  </si>
  <si>
    <t>Aktivált saját teljesítmények  értéke (+03+04)</t>
  </si>
  <si>
    <t xml:space="preserve">    III. </t>
  </si>
  <si>
    <t>Egyéb bevételek</t>
  </si>
  <si>
    <t xml:space="preserve">       Ebből visszairt értékvesztés</t>
  </si>
  <si>
    <t>05.</t>
  </si>
  <si>
    <t>Anyagköltség</t>
  </si>
  <si>
    <t>06.</t>
  </si>
  <si>
    <t>Igénybe vett szolgáltatások értéke</t>
  </si>
  <si>
    <t>07.</t>
  </si>
  <si>
    <t>Egyéb szolgáltatások értéke</t>
  </si>
  <si>
    <t>08.</t>
  </si>
  <si>
    <t>09.</t>
  </si>
  <si>
    <t>Eladott (közvetített) szolgáltatások értéke</t>
  </si>
  <si>
    <t xml:space="preserve">     IV. </t>
  </si>
  <si>
    <t>Anyagjellegű ráfordítások (05+06+07+08+09)</t>
  </si>
  <si>
    <t>10.</t>
  </si>
  <si>
    <t>Bérköltség</t>
  </si>
  <si>
    <t>11.</t>
  </si>
  <si>
    <t>Személyi jellegű egyéb kifizetések</t>
  </si>
  <si>
    <t>12.</t>
  </si>
  <si>
    <t>Bérjárulékok</t>
  </si>
  <si>
    <t xml:space="preserve">      V.</t>
  </si>
  <si>
    <t>Személyi jellegű ráfordítások (10+11+12)</t>
  </si>
  <si>
    <t xml:space="preserve">     VI. </t>
  </si>
  <si>
    <t>Értékcsökkenési leírás</t>
  </si>
  <si>
    <t xml:space="preserve">    VII.</t>
  </si>
  <si>
    <t>Egyéb ráfordítások</t>
  </si>
  <si>
    <t xml:space="preserve">   Ebből értékvesztés</t>
  </si>
  <si>
    <t xml:space="preserve">      A.</t>
  </si>
  <si>
    <t>ÜZEMI (ÜZLETI) TEV. EREDMÉNYE (I+II+III-IV-V-VI-VII)</t>
  </si>
  <si>
    <t>13.</t>
  </si>
  <si>
    <t>Kapott (járó) osztalék és részesedés</t>
  </si>
  <si>
    <t xml:space="preserve">     Ebből: kapcsolt vállalkozástól kapott</t>
  </si>
  <si>
    <t>14.</t>
  </si>
  <si>
    <t>Részesedések értékesítésének árfolyamnyeresége</t>
  </si>
  <si>
    <t xml:space="preserve">     Ebből :kapcsolt vállalkozástól kapott</t>
  </si>
  <si>
    <t>15.</t>
  </si>
  <si>
    <t>Befektetett pénzügyi eszközök kamatai, árfolyamnyeresége</t>
  </si>
  <si>
    <t>16.</t>
  </si>
  <si>
    <t>Egyéb kapott (járó) kamatok és kamatjellegű bevételek</t>
  </si>
  <si>
    <t>17.</t>
  </si>
  <si>
    <t>Pénzügyi műveletek egyéb bevételei</t>
  </si>
  <si>
    <t xml:space="preserve">    VIII.</t>
  </si>
  <si>
    <t>Pénzügyi műveletek bevételei (13+14+15+16+17)</t>
  </si>
  <si>
    <t>18.</t>
  </si>
  <si>
    <t>Befektetett pénzügyi eszközök árfolyamvesztesége</t>
  </si>
  <si>
    <t>19.</t>
  </si>
  <si>
    <t>Fizetendő kamatok és kamatjellegű ráfordítások</t>
  </si>
  <si>
    <t xml:space="preserve">      Ebből: kapcsolt vállalkozásnak adott</t>
  </si>
  <si>
    <t>20.</t>
  </si>
  <si>
    <t>Részesedések, értékpapírok, bankbetétek értékvesztése</t>
  </si>
  <si>
    <t>21.</t>
  </si>
  <si>
    <t>Pénzügyi műveletek egyéb ráfordításai</t>
  </si>
  <si>
    <t xml:space="preserve">     IX.</t>
  </si>
  <si>
    <t>Pénzügyi műveletek ráfordításai (18+19+20+21)</t>
  </si>
  <si>
    <t xml:space="preserve">     B.</t>
  </si>
  <si>
    <t>Pénzügyi műveletek eredménye (VIII-IX)</t>
  </si>
  <si>
    <t xml:space="preserve">     C.</t>
  </si>
  <si>
    <t>SZOKÁSOS VÁLLALKOZÁSI EREDMÉNY (+A+B)</t>
  </si>
  <si>
    <t xml:space="preserve">     X.</t>
  </si>
  <si>
    <t>Rendkívüli bevételek</t>
  </si>
  <si>
    <t xml:space="preserve">    XI.</t>
  </si>
  <si>
    <t>Rendkívüli ráfordítások</t>
  </si>
  <si>
    <t xml:space="preserve">    D.</t>
  </si>
  <si>
    <t>RENDKÍVÜLI EREDMÉNY (X-XI)</t>
  </si>
  <si>
    <t xml:space="preserve">    E.</t>
  </si>
  <si>
    <t>ADÓZÁS ELŐTTI EREDMÉNY (+C+D)</t>
  </si>
  <si>
    <t xml:space="preserve">    XII.</t>
  </si>
  <si>
    <t>Adófizetési kötelezettség</t>
  </si>
  <si>
    <t xml:space="preserve">     F.</t>
  </si>
  <si>
    <t>ADÓZOTT EREDMÉNY (+E-XII)</t>
  </si>
  <si>
    <t>22.</t>
  </si>
  <si>
    <t>Eredménytartalék igénybevétele osztalékra, részesedésre</t>
  </si>
  <si>
    <t>23.</t>
  </si>
  <si>
    <t>Jóváhagyott osztalék, részesedés</t>
  </si>
  <si>
    <t xml:space="preserve">    G.</t>
  </si>
  <si>
    <t>MÉRLEG SZERINTI EREDMÉNY (+F+22-23)</t>
  </si>
  <si>
    <t>Göngyölített Eredménykimutatás</t>
  </si>
  <si>
    <t>Kalkulált</t>
  </si>
  <si>
    <t>Bázis</t>
  </si>
  <si>
    <t>Göngyölített</t>
  </si>
  <si>
    <t>TERV</t>
  </si>
  <si>
    <t>Eladott árúk beszerzési értéke, alvűllalkozói értékek</t>
  </si>
  <si>
    <t>2011.I.név</t>
  </si>
  <si>
    <t>2011.II.név</t>
  </si>
  <si>
    <t>2011.III.név</t>
  </si>
  <si>
    <t>2011.IV.név</t>
  </si>
  <si>
    <t>-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</si>
</sst>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.000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6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10"/>
      <name val="Arial"/>
      <family val="2"/>
    </font>
    <font>
      <sz val="11"/>
      <name val="Times New Roman CE"/>
      <family val="1"/>
    </font>
    <font>
      <b/>
      <i/>
      <sz val="10"/>
      <color indexed="8"/>
      <name val="Bookman Old Style"/>
      <family val="1"/>
    </font>
    <font>
      <b/>
      <sz val="11"/>
      <name val="Times New Roman CE"/>
      <family val="1"/>
    </font>
    <font>
      <b/>
      <i/>
      <sz val="10"/>
      <color indexed="18"/>
      <name val="Bookman Old Style"/>
      <family val="1"/>
    </font>
    <font>
      <b/>
      <sz val="8"/>
      <color indexed="18"/>
      <name val="Bookman Old Style"/>
      <family val="1"/>
    </font>
    <font>
      <b/>
      <sz val="10"/>
      <name val="Arial CE"/>
      <family val="0"/>
    </font>
    <font>
      <b/>
      <sz val="12"/>
      <name val="Bookman Old Style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3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0" fillId="4" borderId="0" applyNumberFormat="0" applyBorder="0" applyAlignment="0" applyProtection="0"/>
    <xf numFmtId="0" fontId="24" fillId="22" borderId="8" applyNumberFormat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Continuous" vertical="center"/>
    </xf>
    <xf numFmtId="3" fontId="2" fillId="0" borderId="0" xfId="0" applyNumberFormat="1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5" fillId="24" borderId="13" xfId="0" applyNumberFormat="1" applyFont="1" applyFill="1" applyBorder="1" applyAlignment="1">
      <alignment horizontal="center" vertical="center"/>
    </xf>
    <xf numFmtId="3" fontId="6" fillId="24" borderId="14" xfId="0" applyNumberFormat="1" applyFont="1" applyFill="1" applyBorder="1" applyAlignment="1">
      <alignment horizontal="left" vertical="center"/>
    </xf>
    <xf numFmtId="3" fontId="5" fillId="24" borderId="15" xfId="0" applyNumberFormat="1" applyFont="1" applyFill="1" applyBorder="1" applyAlignment="1">
      <alignment horizontal="center" vertical="center"/>
    </xf>
    <xf numFmtId="3" fontId="9" fillId="25" borderId="16" xfId="0" applyNumberFormat="1" applyFont="1" applyFill="1" applyBorder="1" applyAlignment="1">
      <alignment horizontal="center" vertical="center"/>
    </xf>
    <xf numFmtId="3" fontId="6" fillId="25" borderId="17" xfId="0" applyNumberFormat="1" applyFont="1" applyFill="1" applyBorder="1" applyAlignment="1">
      <alignment horizontal="left" vertical="center"/>
    </xf>
    <xf numFmtId="3" fontId="11" fillId="24" borderId="13" xfId="0" applyNumberFormat="1" applyFont="1" applyFill="1" applyBorder="1" applyAlignment="1">
      <alignment horizontal="center" vertical="center"/>
    </xf>
    <xf numFmtId="3" fontId="12" fillId="24" borderId="14" xfId="0" applyNumberFormat="1" applyFont="1" applyFill="1" applyBorder="1" applyAlignment="1">
      <alignment horizontal="left" vertical="center"/>
    </xf>
    <xf numFmtId="3" fontId="11" fillId="24" borderId="15" xfId="0" applyNumberFormat="1" applyFont="1" applyFill="1" applyBorder="1" applyAlignment="1">
      <alignment horizontal="center" vertical="center"/>
    </xf>
    <xf numFmtId="3" fontId="12" fillId="24" borderId="18" xfId="0" applyNumberFormat="1" applyFont="1" applyFill="1" applyBorder="1" applyAlignment="1">
      <alignment horizontal="left" vertical="center"/>
    </xf>
    <xf numFmtId="3" fontId="9" fillId="24" borderId="13" xfId="0" applyNumberFormat="1" applyFont="1" applyFill="1" applyBorder="1" applyAlignment="1">
      <alignment horizontal="center" vertical="center"/>
    </xf>
    <xf numFmtId="3" fontId="9" fillId="24" borderId="19" xfId="0" applyNumberFormat="1" applyFont="1" applyFill="1" applyBorder="1" applyAlignment="1">
      <alignment horizontal="center" vertical="center"/>
    </xf>
    <xf numFmtId="3" fontId="6" fillId="24" borderId="20" xfId="0" applyNumberFormat="1" applyFont="1" applyFill="1" applyBorder="1" applyAlignment="1">
      <alignment horizontal="left" vertical="center"/>
    </xf>
    <xf numFmtId="3" fontId="11" fillId="24" borderId="19" xfId="0" applyNumberFormat="1" applyFont="1" applyFill="1" applyBorder="1" applyAlignment="1">
      <alignment horizontal="center" vertical="center"/>
    </xf>
    <xf numFmtId="3" fontId="12" fillId="24" borderId="20" xfId="0" applyNumberFormat="1" applyFont="1" applyFill="1" applyBorder="1" applyAlignment="1">
      <alignment horizontal="left" vertical="center"/>
    </xf>
    <xf numFmtId="3" fontId="11" fillId="24" borderId="21" xfId="0" applyNumberFormat="1" applyFont="1" applyFill="1" applyBorder="1" applyAlignment="1">
      <alignment horizontal="center" vertical="center"/>
    </xf>
    <xf numFmtId="3" fontId="12" fillId="24" borderId="0" xfId="0" applyNumberFormat="1" applyFont="1" applyFill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9" fillId="24" borderId="15" xfId="0" applyNumberFormat="1" applyFont="1" applyFill="1" applyBorder="1" applyAlignment="1">
      <alignment horizontal="center" vertical="center"/>
    </xf>
    <xf numFmtId="3" fontId="6" fillId="24" borderId="18" xfId="0" applyNumberFormat="1" applyFont="1" applyFill="1" applyBorder="1" applyAlignment="1">
      <alignment horizontal="left" vertical="center"/>
    </xf>
    <xf numFmtId="3" fontId="11" fillId="25" borderId="16" xfId="0" applyNumberFormat="1" applyFont="1" applyFill="1" applyBorder="1" applyAlignment="1">
      <alignment horizontal="center" vertical="center"/>
    </xf>
    <xf numFmtId="3" fontId="5" fillId="24" borderId="19" xfId="0" applyNumberFormat="1" applyFont="1" applyFill="1" applyBorder="1" applyAlignment="1">
      <alignment horizontal="center" vertical="center"/>
    </xf>
    <xf numFmtId="3" fontId="5" fillId="25" borderId="16" xfId="0" applyNumberFormat="1" applyFont="1" applyFill="1" applyBorder="1" applyAlignment="1">
      <alignment horizontal="center" vertical="center"/>
    </xf>
    <xf numFmtId="3" fontId="9" fillId="25" borderId="22" xfId="0" applyNumberFormat="1" applyFont="1" applyFill="1" applyBorder="1" applyAlignment="1">
      <alignment horizontal="center" vertical="center"/>
    </xf>
    <xf numFmtId="3" fontId="11" fillId="25" borderId="13" xfId="0" applyNumberFormat="1" applyFont="1" applyFill="1" applyBorder="1" applyAlignment="1">
      <alignment horizontal="center" vertical="center"/>
    </xf>
    <xf numFmtId="3" fontId="10" fillId="0" borderId="0" xfId="57" applyNumberFormat="1" applyFont="1" applyFill="1" applyBorder="1">
      <alignment/>
      <protection/>
    </xf>
    <xf numFmtId="3" fontId="10" fillId="26" borderId="0" xfId="57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/>
    </xf>
    <xf numFmtId="3" fontId="9" fillId="25" borderId="0" xfId="0" applyNumberFormat="1" applyFont="1" applyFill="1" applyBorder="1" applyAlignment="1">
      <alignment horizontal="center" vertical="center"/>
    </xf>
    <xf numFmtId="3" fontId="6" fillId="25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8" fillId="0" borderId="0" xfId="57" applyNumberFormat="1" applyFont="1" applyFill="1" applyBorder="1" applyProtection="1">
      <alignment/>
      <protection locked="0"/>
    </xf>
    <xf numFmtId="3" fontId="10" fillId="0" borderId="0" xfId="57" applyNumberFormat="1" applyFont="1" applyFill="1" applyBorder="1" applyProtection="1">
      <alignment/>
      <protection locked="0"/>
    </xf>
    <xf numFmtId="3" fontId="8" fillId="0" borderId="0" xfId="42" applyNumberFormat="1" applyFont="1" applyFill="1" applyBorder="1" applyAlignment="1" applyProtection="1">
      <alignment/>
      <protection locked="0"/>
    </xf>
    <xf numFmtId="3" fontId="10" fillId="0" borderId="0" xfId="42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57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vertical="center"/>
    </xf>
    <xf numFmtId="4" fontId="8" fillId="0" borderId="0" xfId="57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quotePrefix="1">
      <alignment vertical="center"/>
    </xf>
    <xf numFmtId="14" fontId="2" fillId="0" borderId="0" xfId="0" applyNumberFormat="1" applyFont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6" fillId="24" borderId="14" xfId="0" applyNumberFormat="1" applyFont="1" applyFill="1" applyBorder="1" applyAlignment="1">
      <alignment horizontal="left" vertical="center"/>
    </xf>
    <xf numFmtId="3" fontId="6" fillId="24" borderId="0" xfId="0" applyNumberFormat="1" applyFont="1" applyFill="1" applyBorder="1" applyAlignment="1">
      <alignment horizontal="left" vertical="center"/>
    </xf>
    <xf numFmtId="14" fontId="4" fillId="0" borderId="16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vertical="center"/>
    </xf>
    <xf numFmtId="3" fontId="8" fillId="10" borderId="24" xfId="57" applyNumberFormat="1" applyFont="1" applyFill="1" applyBorder="1" applyAlignment="1" applyProtection="1">
      <alignment horizontal="right"/>
      <protection locked="0"/>
    </xf>
    <xf numFmtId="3" fontId="8" fillId="0" borderId="24" xfId="57" applyNumberFormat="1" applyFont="1" applyFill="1" applyBorder="1" applyAlignment="1" applyProtection="1">
      <alignment horizontal="right"/>
      <protection locked="0"/>
    </xf>
    <xf numFmtId="3" fontId="8" fillId="0" borderId="25" xfId="57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8" fillId="23" borderId="27" xfId="57" applyNumberFormat="1" applyFont="1" applyFill="1" applyBorder="1" applyAlignment="1" applyProtection="1">
      <alignment horizontal="right"/>
      <protection locked="0"/>
    </xf>
    <xf numFmtId="3" fontId="10" fillId="0" borderId="28" xfId="57" applyNumberFormat="1" applyFont="1" applyFill="1" applyBorder="1">
      <alignment/>
      <protection/>
    </xf>
    <xf numFmtId="3" fontId="8" fillId="23" borderId="29" xfId="57" applyNumberFormat="1" applyFont="1" applyFill="1" applyBorder="1" applyProtection="1">
      <alignment/>
      <protection locked="0"/>
    </xf>
    <xf numFmtId="3" fontId="10" fillId="0" borderId="30" xfId="0" applyNumberFormat="1" applyFont="1" applyFill="1" applyBorder="1" applyAlignment="1">
      <alignment/>
    </xf>
    <xf numFmtId="3" fontId="10" fillId="23" borderId="29" xfId="57" applyNumberFormat="1" applyFont="1" applyFill="1" applyBorder="1" applyProtection="1">
      <alignment/>
      <protection locked="0"/>
    </xf>
    <xf numFmtId="3" fontId="8" fillId="23" borderId="30" xfId="42" applyNumberFormat="1" applyFont="1" applyFill="1" applyBorder="1" applyAlignment="1" applyProtection="1">
      <alignment/>
      <protection locked="0"/>
    </xf>
    <xf numFmtId="3" fontId="10" fillId="0" borderId="29" xfId="42" applyNumberFormat="1" applyFont="1" applyFill="1" applyBorder="1" applyAlignment="1">
      <alignment/>
    </xf>
    <xf numFmtId="3" fontId="10" fillId="0" borderId="29" xfId="57" applyNumberFormat="1" applyFont="1" applyFill="1" applyBorder="1">
      <alignment/>
      <protection/>
    </xf>
    <xf numFmtId="3" fontId="8" fillId="23" borderId="30" xfId="57" applyNumberFormat="1" applyFont="1" applyFill="1" applyBorder="1" applyProtection="1">
      <alignment/>
      <protection locked="0"/>
    </xf>
    <xf numFmtId="3" fontId="10" fillId="0" borderId="30" xfId="57" applyNumberFormat="1" applyFont="1" applyFill="1" applyBorder="1">
      <alignment/>
      <protection/>
    </xf>
    <xf numFmtId="3" fontId="10" fillId="0" borderId="30" xfId="0" applyNumberFormat="1" applyFont="1" applyFill="1" applyBorder="1" applyAlignment="1">
      <alignment horizontal="right" vertical="center"/>
    </xf>
    <xf numFmtId="3" fontId="10" fillId="23" borderId="29" xfId="57" applyNumberFormat="1" applyFont="1" applyFill="1" applyBorder="1" applyAlignment="1" applyProtection="1">
      <alignment horizontal="right"/>
      <protection locked="0"/>
    </xf>
    <xf numFmtId="3" fontId="10" fillId="0" borderId="29" xfId="0" applyNumberFormat="1" applyFont="1" applyFill="1" applyBorder="1" applyAlignment="1">
      <alignment/>
    </xf>
    <xf numFmtId="9" fontId="2" fillId="0" borderId="31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8" fillId="23" borderId="32" xfId="57" applyNumberFormat="1" applyFont="1" applyFill="1" applyBorder="1" applyAlignment="1" applyProtection="1">
      <alignment horizontal="right"/>
      <protection locked="0"/>
    </xf>
    <xf numFmtId="3" fontId="10" fillId="0" borderId="33" xfId="57" applyNumberFormat="1" applyFont="1" applyFill="1" applyBorder="1">
      <alignment/>
      <protection/>
    </xf>
    <xf numFmtId="3" fontId="8" fillId="23" borderId="33" xfId="57" applyNumberFormat="1" applyFont="1" applyFill="1" applyBorder="1" applyProtection="1">
      <alignment/>
      <protection locked="0"/>
    </xf>
    <xf numFmtId="3" fontId="10" fillId="23" borderId="33" xfId="57" applyNumberFormat="1" applyFont="1" applyFill="1" applyBorder="1" applyProtection="1">
      <alignment/>
      <protection locked="0"/>
    </xf>
    <xf numFmtId="3" fontId="8" fillId="23" borderId="33" xfId="42" applyNumberFormat="1" applyFont="1" applyFill="1" applyBorder="1" applyAlignment="1" applyProtection="1">
      <alignment/>
      <protection locked="0"/>
    </xf>
    <xf numFmtId="3" fontId="10" fillId="0" borderId="33" xfId="42" applyNumberFormat="1" applyFont="1" applyFill="1" applyBorder="1" applyAlignment="1">
      <alignment/>
    </xf>
    <xf numFmtId="3" fontId="8" fillId="23" borderId="21" xfId="42" applyNumberFormat="1" applyFont="1" applyFill="1" applyBorder="1" applyAlignment="1" applyProtection="1">
      <alignment/>
      <protection locked="0"/>
    </xf>
    <xf numFmtId="3" fontId="10" fillId="0" borderId="33" xfId="57" applyNumberFormat="1" applyFont="1" applyFill="1" applyBorder="1" applyAlignment="1">
      <alignment horizontal="right" vertical="center"/>
      <protection/>
    </xf>
    <xf numFmtId="3" fontId="10" fillId="23" borderId="33" xfId="57" applyNumberFormat="1" applyFont="1" applyFill="1" applyBorder="1" applyAlignment="1" applyProtection="1">
      <alignment horizontal="right"/>
      <protection locked="0"/>
    </xf>
    <xf numFmtId="3" fontId="8" fillId="23" borderId="34" xfId="57" applyNumberFormat="1" applyFont="1" applyFill="1" applyBorder="1" applyAlignment="1" applyProtection="1">
      <alignment horizontal="right"/>
      <protection locked="0"/>
    </xf>
    <xf numFmtId="3" fontId="8" fillId="23" borderId="19" xfId="57" applyNumberFormat="1" applyFont="1" applyFill="1" applyBorder="1" applyProtection="1">
      <alignment/>
      <protection locked="0"/>
    </xf>
    <xf numFmtId="3" fontId="10" fillId="0" borderId="33" xfId="0" applyNumberFormat="1" applyFont="1" applyFill="1" applyBorder="1" applyAlignment="1">
      <alignment/>
    </xf>
    <xf numFmtId="3" fontId="10" fillId="23" borderId="19" xfId="57" applyNumberFormat="1" applyFont="1" applyFill="1" applyBorder="1" applyProtection="1">
      <alignment/>
      <protection locked="0"/>
    </xf>
    <xf numFmtId="3" fontId="8" fillId="23" borderId="33" xfId="42" applyNumberFormat="1" applyFont="1" applyFill="1" applyBorder="1" applyAlignment="1" applyProtection="1">
      <alignment/>
      <protection locked="0"/>
    </xf>
    <xf numFmtId="3" fontId="8" fillId="23" borderId="19" xfId="42" applyNumberFormat="1" applyFont="1" applyFill="1" applyBorder="1" applyAlignment="1" applyProtection="1">
      <alignment/>
      <protection locked="0"/>
    </xf>
    <xf numFmtId="3" fontId="10" fillId="0" borderId="19" xfId="42" applyNumberFormat="1" applyFont="1" applyFill="1" applyBorder="1" applyAlignment="1">
      <alignment/>
    </xf>
    <xf numFmtId="3" fontId="10" fillId="0" borderId="19" xfId="57" applyNumberFormat="1" applyFont="1" applyFill="1" applyBorder="1">
      <alignment/>
      <protection/>
    </xf>
    <xf numFmtId="3" fontId="10" fillId="0" borderId="33" xfId="0" applyNumberFormat="1" applyFont="1" applyFill="1" applyBorder="1" applyAlignment="1">
      <alignment horizontal="right" vertical="center"/>
    </xf>
    <xf numFmtId="3" fontId="10" fillId="23" borderId="19" xfId="57" applyNumberFormat="1" applyFont="1" applyFill="1" applyBorder="1" applyAlignment="1" applyProtection="1">
      <alignment horizontal="right"/>
      <protection locked="0"/>
    </xf>
    <xf numFmtId="3" fontId="10" fillId="0" borderId="19" xfId="0" applyNumberFormat="1" applyFont="1" applyFill="1" applyBorder="1" applyAlignment="1">
      <alignment/>
    </xf>
    <xf numFmtId="3" fontId="10" fillId="23" borderId="19" xfId="57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>
      <alignment horizontal="center"/>
    </xf>
    <xf numFmtId="3" fontId="8" fillId="23" borderId="19" xfId="57" applyNumberFormat="1" applyFont="1" applyFill="1" applyBorder="1" applyAlignment="1" applyProtection="1">
      <alignment horizontal="center"/>
      <protection locked="0"/>
    </xf>
    <xf numFmtId="3" fontId="8" fillId="23" borderId="15" xfId="57" applyNumberFormat="1" applyFont="1" applyFill="1" applyBorder="1" applyAlignment="1" applyProtection="1">
      <alignment horizontal="center"/>
      <protection locked="0"/>
    </xf>
    <xf numFmtId="3" fontId="10" fillId="0" borderId="35" xfId="0" applyNumberFormat="1" applyFont="1" applyFill="1" applyBorder="1" applyAlignment="1">
      <alignment horizontal="center"/>
    </xf>
    <xf numFmtId="3" fontId="8" fillId="23" borderId="33" xfId="57" applyNumberFormat="1" applyFont="1" applyFill="1" applyBorder="1" applyAlignment="1" applyProtection="1">
      <alignment horizontal="center"/>
      <protection locked="0"/>
    </xf>
    <xf numFmtId="3" fontId="8" fillId="23" borderId="36" xfId="57" applyNumberFormat="1" applyFont="1" applyFill="1" applyBorder="1" applyAlignment="1" applyProtection="1">
      <alignment horizontal="center"/>
      <protection locked="0"/>
    </xf>
    <xf numFmtId="3" fontId="10" fillId="0" borderId="35" xfId="57" applyNumberFormat="1" applyFont="1" applyFill="1" applyBorder="1" applyAlignment="1">
      <alignment horizontal="right"/>
      <protection/>
    </xf>
    <xf numFmtId="3" fontId="4" fillId="27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4" fillId="28" borderId="38" xfId="0" applyNumberFormat="1" applyFont="1" applyFill="1" applyBorder="1" applyAlignment="1">
      <alignment horizontal="center" vertical="center"/>
    </xf>
    <xf numFmtId="164" fontId="4" fillId="28" borderId="39" xfId="0" applyNumberFormat="1" applyFont="1" applyFill="1" applyBorder="1" applyAlignment="1">
      <alignment horizontal="center" vertical="center"/>
    </xf>
    <xf numFmtId="164" fontId="4" fillId="28" borderId="40" xfId="0" applyNumberFormat="1" applyFont="1" applyFill="1" applyBorder="1" applyAlignment="1">
      <alignment horizontal="center" vertical="center"/>
    </xf>
    <xf numFmtId="164" fontId="4" fillId="28" borderId="41" xfId="0" applyNumberFormat="1" applyFont="1" applyFill="1" applyBorder="1" applyAlignment="1">
      <alignment horizontal="center" vertical="center"/>
    </xf>
    <xf numFmtId="3" fontId="4" fillId="28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4" fillId="28" borderId="4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4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64" fontId="4" fillId="28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71"/>
  <sheetViews>
    <sheetView tabSelected="1" zoomScale="75" zoomScaleNormal="75" zoomScalePageLayoutView="0" workbookViewId="0" topLeftCell="A4">
      <pane xSplit="2" ySplit="6" topLeftCell="C31" activePane="bottomRight" state="frozen"/>
      <selection pane="topLeft" activeCell="A4" sqref="A4"/>
      <selection pane="topRight" activeCell="C4" sqref="C4"/>
      <selection pane="bottomLeft" activeCell="A9" sqref="A9"/>
      <selection pane="bottomRight" activeCell="H55" sqref="H55"/>
    </sheetView>
  </sheetViews>
  <sheetFormatPr defaultColWidth="9.00390625" defaultRowHeight="12.75"/>
  <cols>
    <col min="1" max="1" width="9.125" style="1" customWidth="1"/>
    <col min="2" max="2" width="51.875" style="1" bestFit="1" customWidth="1"/>
    <col min="3" max="3" width="22.00390625" style="1" customWidth="1"/>
    <col min="4" max="6" width="18.00390625" style="1" customWidth="1"/>
    <col min="7" max="8" width="18.125" style="1" customWidth="1"/>
    <col min="9" max="9" width="16.00390625" style="3" customWidth="1"/>
    <col min="10" max="10" width="13.375" style="3" customWidth="1"/>
    <col min="11" max="11" width="9.125" style="3" customWidth="1"/>
    <col min="12" max="12" width="11.25390625" style="3" customWidth="1"/>
    <col min="13" max="13" width="14.375" style="3" customWidth="1"/>
    <col min="14" max="14" width="14.00390625" style="3" customWidth="1"/>
    <col min="15" max="15" width="13.75390625" style="3" customWidth="1"/>
    <col min="16" max="198" width="9.125" style="3" customWidth="1"/>
    <col min="199" max="16384" width="9.125" style="1" customWidth="1"/>
  </cols>
  <sheetData>
    <row r="1" spans="4:6" ht="20.25">
      <c r="D1" s="2"/>
      <c r="E1" s="2"/>
      <c r="F1" s="2"/>
    </row>
    <row r="2" spans="1:8" ht="20.25">
      <c r="A2" s="2" t="s">
        <v>89</v>
      </c>
      <c r="B2" s="2"/>
      <c r="C2" s="2"/>
      <c r="D2" s="2"/>
      <c r="E2" s="2"/>
      <c r="F2" s="2"/>
      <c r="G2" s="2"/>
      <c r="H2" s="2"/>
    </row>
    <row r="3" spans="1:8" ht="20.25">
      <c r="A3" s="2"/>
      <c r="B3" s="2"/>
      <c r="C3" s="2"/>
      <c r="D3" s="2"/>
      <c r="E3" s="2"/>
      <c r="F3" s="2"/>
      <c r="G3" s="2"/>
      <c r="H3" s="2"/>
    </row>
    <row r="4" spans="1:8" ht="21" thickBot="1">
      <c r="A4" s="2"/>
      <c r="B4" s="2"/>
      <c r="C4" s="2"/>
      <c r="D4" s="2"/>
      <c r="E4" s="2"/>
      <c r="F4" s="2"/>
      <c r="G4" s="2"/>
      <c r="H4" s="2"/>
    </row>
    <row r="5" spans="1:8" ht="20.25" customHeight="1" thickBot="1">
      <c r="A5" s="120" t="s">
        <v>0</v>
      </c>
      <c r="B5" s="121"/>
      <c r="C5" s="63" t="s">
        <v>93</v>
      </c>
      <c r="D5" s="113" t="s">
        <v>93</v>
      </c>
      <c r="E5" s="114"/>
      <c r="F5" s="114"/>
      <c r="G5" s="114"/>
      <c r="H5" s="115"/>
    </row>
    <row r="6" spans="1:8" ht="0.75" customHeight="1" thickBot="1">
      <c r="A6" s="122"/>
      <c r="B6" s="123"/>
      <c r="C6" s="83"/>
      <c r="D6" s="55">
        <v>40603</v>
      </c>
      <c r="E6" s="4"/>
      <c r="F6" s="4"/>
      <c r="H6" s="64"/>
    </row>
    <row r="7" spans="1:198" s="7" customFormat="1" ht="12.75" customHeight="1" thickBot="1">
      <c r="A7" s="122"/>
      <c r="B7" s="123"/>
      <c r="C7" s="84" t="s">
        <v>91</v>
      </c>
      <c r="D7" s="84" t="s">
        <v>90</v>
      </c>
      <c r="E7" s="84" t="s">
        <v>90</v>
      </c>
      <c r="F7" s="84" t="s">
        <v>90</v>
      </c>
      <c r="G7" s="69" t="s">
        <v>90</v>
      </c>
      <c r="H7" s="5" t="s">
        <v>92</v>
      </c>
      <c r="I7" s="6"/>
      <c r="J7" s="4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</row>
    <row r="8" spans="1:198" s="8" customFormat="1" ht="13.5" customHeight="1" thickBot="1">
      <c r="A8" s="122"/>
      <c r="B8" s="123"/>
      <c r="C8" s="126">
        <v>40543</v>
      </c>
      <c r="D8" s="130" t="s">
        <v>95</v>
      </c>
      <c r="E8" s="116" t="s">
        <v>96</v>
      </c>
      <c r="F8" s="116" t="s">
        <v>97</v>
      </c>
      <c r="G8" s="118" t="s">
        <v>98</v>
      </c>
      <c r="H8" s="126">
        <v>40908</v>
      </c>
      <c r="I8" s="6"/>
      <c r="J8" s="13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</row>
    <row r="9" spans="1:10" s="6" customFormat="1" ht="32.25" customHeight="1" thickBot="1">
      <c r="A9" s="124"/>
      <c r="B9" s="125"/>
      <c r="C9" s="131"/>
      <c r="D9" s="131"/>
      <c r="E9" s="117"/>
      <c r="F9" s="117"/>
      <c r="G9" s="119"/>
      <c r="H9" s="127"/>
      <c r="J9" s="134"/>
    </row>
    <row r="10" spans="1:11" ht="15.75" thickBot="1">
      <c r="A10" s="9" t="s">
        <v>1</v>
      </c>
      <c r="B10" s="61" t="s">
        <v>2</v>
      </c>
      <c r="C10" s="85">
        <v>82815</v>
      </c>
      <c r="D10" s="94">
        <f>5000+4825*2+3800*3</f>
        <v>26050</v>
      </c>
      <c r="E10" s="94">
        <f>5125*3+3800*3</f>
        <v>26775</v>
      </c>
      <c r="F10" s="94">
        <f>5125*3+3800*3</f>
        <v>26775</v>
      </c>
      <c r="G10" s="94">
        <f>5125*3+3800*3</f>
        <v>26775</v>
      </c>
      <c r="H10" s="65">
        <f aca="true" t="shared" si="0" ref="H10:H54">SUM(D10:G10)</f>
        <v>106375</v>
      </c>
      <c r="I10" s="51"/>
      <c r="J10" s="52"/>
      <c r="K10" s="53"/>
    </row>
    <row r="11" spans="1:11" ht="15.75" thickBot="1">
      <c r="A11" s="11" t="s">
        <v>3</v>
      </c>
      <c r="B11" s="62" t="s">
        <v>4</v>
      </c>
      <c r="C11" s="85">
        <v>0</v>
      </c>
      <c r="D11" s="94">
        <v>0</v>
      </c>
      <c r="E11" s="94">
        <v>0</v>
      </c>
      <c r="F11" s="94">
        <v>0</v>
      </c>
      <c r="G11" s="70">
        <v>0</v>
      </c>
      <c r="H11" s="65">
        <f t="shared" si="0"/>
        <v>0</v>
      </c>
      <c r="I11" s="51"/>
      <c r="J11" s="52"/>
      <c r="K11" s="53"/>
    </row>
    <row r="12" spans="1:10" ht="15.75" thickBot="1">
      <c r="A12" s="12" t="s">
        <v>5</v>
      </c>
      <c r="B12" s="13" t="s">
        <v>6</v>
      </c>
      <c r="C12" s="86">
        <f>SUM(C10:C11)</f>
        <v>82815</v>
      </c>
      <c r="D12" s="86">
        <f>SUM(D10:D11)</f>
        <v>26050</v>
      </c>
      <c r="E12" s="86">
        <f>SUM(E10:E11)</f>
        <v>26775</v>
      </c>
      <c r="F12" s="86">
        <f>SUM(F10:F11)</f>
        <v>26775</v>
      </c>
      <c r="G12" s="71">
        <f>SUM(G10:G11)</f>
        <v>26775</v>
      </c>
      <c r="H12" s="66">
        <f t="shared" si="0"/>
        <v>106375</v>
      </c>
      <c r="J12" s="33"/>
    </row>
    <row r="13" spans="1:10" ht="15">
      <c r="A13" s="14" t="s">
        <v>7</v>
      </c>
      <c r="B13" s="15" t="s">
        <v>8</v>
      </c>
      <c r="C13" s="87">
        <v>0</v>
      </c>
      <c r="D13" s="95">
        <v>0</v>
      </c>
      <c r="E13" s="95">
        <v>0</v>
      </c>
      <c r="F13" s="95">
        <v>0</v>
      </c>
      <c r="G13" s="72">
        <v>0</v>
      </c>
      <c r="H13" s="65">
        <f t="shared" si="0"/>
        <v>0</v>
      </c>
      <c r="J13" s="41"/>
    </row>
    <row r="14" spans="1:10" ht="15.75" thickBot="1">
      <c r="A14" s="16" t="s">
        <v>9</v>
      </c>
      <c r="B14" s="17" t="s">
        <v>10</v>
      </c>
      <c r="C14" s="87">
        <v>0</v>
      </c>
      <c r="D14" s="95">
        <v>0</v>
      </c>
      <c r="E14" s="95">
        <v>0</v>
      </c>
      <c r="F14" s="95">
        <v>0</v>
      </c>
      <c r="G14" s="72">
        <v>0</v>
      </c>
      <c r="H14" s="65">
        <f t="shared" si="0"/>
        <v>0</v>
      </c>
      <c r="J14" s="41"/>
    </row>
    <row r="15" spans="1:10" ht="15.75" thickBot="1">
      <c r="A15" s="12" t="s">
        <v>11</v>
      </c>
      <c r="B15" s="47" t="s">
        <v>12</v>
      </c>
      <c r="C15" s="86">
        <f>SUM(C13:C14)</f>
        <v>0</v>
      </c>
      <c r="D15" s="96">
        <f>SUM(D13:D14)</f>
        <v>0</v>
      </c>
      <c r="E15" s="96">
        <f>SUM(E13:E14)</f>
        <v>0</v>
      </c>
      <c r="F15" s="96">
        <f>SUM(F13:F14)</f>
        <v>0</v>
      </c>
      <c r="G15" s="73">
        <f>SUM(G13:G14)</f>
        <v>0</v>
      </c>
      <c r="H15" s="66">
        <f t="shared" si="0"/>
        <v>0</v>
      </c>
      <c r="J15" s="33"/>
    </row>
    <row r="16" spans="1:10" ht="15">
      <c r="A16" s="18" t="s">
        <v>13</v>
      </c>
      <c r="B16" s="10" t="s">
        <v>14</v>
      </c>
      <c r="C16" s="88">
        <f>44024+2000</f>
        <v>46024</v>
      </c>
      <c r="D16" s="97">
        <v>3500</v>
      </c>
      <c r="E16" s="97">
        <v>3500</v>
      </c>
      <c r="F16" s="97">
        <v>3500</v>
      </c>
      <c r="G16" s="74">
        <v>3500</v>
      </c>
      <c r="H16" s="65">
        <f t="shared" si="0"/>
        <v>14000</v>
      </c>
      <c r="J16" s="42"/>
    </row>
    <row r="17" spans="1:10" ht="15">
      <c r="A17" s="19"/>
      <c r="B17" s="20" t="s">
        <v>15</v>
      </c>
      <c r="C17" s="87"/>
      <c r="D17" s="95"/>
      <c r="E17" s="95"/>
      <c r="F17" s="95"/>
      <c r="G17" s="72"/>
      <c r="H17" s="65">
        <f t="shared" si="0"/>
        <v>0</v>
      </c>
      <c r="J17" s="41"/>
    </row>
    <row r="18" spans="1:10" ht="15">
      <c r="A18" s="21" t="s">
        <v>16</v>
      </c>
      <c r="B18" s="22" t="s">
        <v>17</v>
      </c>
      <c r="C18" s="87">
        <v>16485</v>
      </c>
      <c r="D18" s="95">
        <f>1300*3</f>
        <v>3900</v>
      </c>
      <c r="E18" s="95">
        <f>1300*3</f>
        <v>3900</v>
      </c>
      <c r="F18" s="95">
        <f>1300*3</f>
        <v>3900</v>
      </c>
      <c r="G18" s="95">
        <f>1300*3</f>
        <v>3900</v>
      </c>
      <c r="H18" s="65">
        <f t="shared" si="0"/>
        <v>15600</v>
      </c>
      <c r="J18" s="41"/>
    </row>
    <row r="19" spans="1:10" ht="15">
      <c r="A19" s="23" t="s">
        <v>18</v>
      </c>
      <c r="B19" s="24" t="s">
        <v>19</v>
      </c>
      <c r="C19" s="89">
        <v>20066</v>
      </c>
      <c r="D19" s="98">
        <f>1600*3</f>
        <v>4800</v>
      </c>
      <c r="E19" s="98">
        <f>1600*3</f>
        <v>4800</v>
      </c>
      <c r="F19" s="98">
        <f>1600*3</f>
        <v>4800</v>
      </c>
      <c r="G19" s="98">
        <f>1600*3</f>
        <v>4800</v>
      </c>
      <c r="H19" s="65">
        <f t="shared" si="0"/>
        <v>19200</v>
      </c>
      <c r="J19" s="43"/>
    </row>
    <row r="20" spans="1:10" ht="15">
      <c r="A20" s="21" t="s">
        <v>20</v>
      </c>
      <c r="B20" s="22" t="s">
        <v>21</v>
      </c>
      <c r="C20" s="89">
        <v>6946</v>
      </c>
      <c r="D20" s="99">
        <f>60*3</f>
        <v>180</v>
      </c>
      <c r="E20" s="99">
        <f>60*3</f>
        <v>180</v>
      </c>
      <c r="F20" s="99">
        <f>60*3</f>
        <v>180</v>
      </c>
      <c r="G20" s="99">
        <f>60*3</f>
        <v>180</v>
      </c>
      <c r="H20" s="65">
        <f t="shared" si="0"/>
        <v>720</v>
      </c>
      <c r="J20" s="43"/>
    </row>
    <row r="21" spans="1:10" ht="15">
      <c r="A21" s="21" t="s">
        <v>22</v>
      </c>
      <c r="B21" s="22" t="s">
        <v>94</v>
      </c>
      <c r="C21" s="89">
        <v>0</v>
      </c>
      <c r="D21" s="98">
        <v>0</v>
      </c>
      <c r="E21" s="98">
        <v>0</v>
      </c>
      <c r="F21" s="98">
        <v>0</v>
      </c>
      <c r="G21" s="75">
        <v>0</v>
      </c>
      <c r="H21" s="65">
        <f t="shared" si="0"/>
        <v>0</v>
      </c>
      <c r="J21" s="43"/>
    </row>
    <row r="22" spans="1:10" ht="15.75" thickBot="1">
      <c r="A22" s="16" t="s">
        <v>23</v>
      </c>
      <c r="B22" s="17" t="s">
        <v>24</v>
      </c>
      <c r="C22" s="89">
        <v>4474</v>
      </c>
      <c r="D22" s="99">
        <f>50*3</f>
        <v>150</v>
      </c>
      <c r="E22" s="99">
        <f>50*3</f>
        <v>150</v>
      </c>
      <c r="F22" s="99">
        <f>50*3</f>
        <v>150</v>
      </c>
      <c r="G22" s="99">
        <f>50*3</f>
        <v>150</v>
      </c>
      <c r="H22" s="65">
        <f t="shared" si="0"/>
        <v>600</v>
      </c>
      <c r="J22" s="43"/>
    </row>
    <row r="23" spans="1:198" s="25" customFormat="1" ht="15.75" thickBot="1">
      <c r="A23" s="12" t="s">
        <v>25</v>
      </c>
      <c r="B23" s="47" t="s">
        <v>26</v>
      </c>
      <c r="C23" s="90">
        <f>SUM(C18:C22)</f>
        <v>47971</v>
      </c>
      <c r="D23" s="100">
        <f>SUM(D18:D22)</f>
        <v>9030</v>
      </c>
      <c r="E23" s="100">
        <f>SUM(E18:E22)</f>
        <v>9030</v>
      </c>
      <c r="F23" s="100">
        <f>SUM(F18:F22)</f>
        <v>9030</v>
      </c>
      <c r="G23" s="76">
        <f>SUM(G18:G22)</f>
        <v>9030</v>
      </c>
      <c r="H23" s="66">
        <f t="shared" si="0"/>
        <v>36120</v>
      </c>
      <c r="I23" s="3"/>
      <c r="J23" s="4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0" ht="15">
      <c r="A24" s="14" t="s">
        <v>27</v>
      </c>
      <c r="B24" s="15" t="s">
        <v>28</v>
      </c>
      <c r="C24" s="91">
        <v>14841</v>
      </c>
      <c r="D24" s="99">
        <f>732*3</f>
        <v>2196</v>
      </c>
      <c r="E24" s="99">
        <f>732*3</f>
        <v>2196</v>
      </c>
      <c r="F24" s="99">
        <f>732*3</f>
        <v>2196</v>
      </c>
      <c r="G24" s="99">
        <f>732*3</f>
        <v>2196</v>
      </c>
      <c r="H24" s="65">
        <f t="shared" si="0"/>
        <v>8784</v>
      </c>
      <c r="J24" s="43"/>
    </row>
    <row r="25" spans="1:10" ht="15">
      <c r="A25" s="21" t="s">
        <v>29</v>
      </c>
      <c r="B25" s="22" t="s">
        <v>30</v>
      </c>
      <c r="C25" s="87">
        <v>2882</v>
      </c>
      <c r="D25" s="95">
        <f>66*3</f>
        <v>198</v>
      </c>
      <c r="E25" s="95">
        <f>66*3</f>
        <v>198</v>
      </c>
      <c r="F25" s="95">
        <f>66*3</f>
        <v>198</v>
      </c>
      <c r="G25" s="95">
        <f>66*3</f>
        <v>198</v>
      </c>
      <c r="H25" s="65">
        <f t="shared" si="0"/>
        <v>792</v>
      </c>
      <c r="J25" s="41"/>
    </row>
    <row r="26" spans="1:10" ht="15.75" thickBot="1">
      <c r="A26" s="16" t="s">
        <v>31</v>
      </c>
      <c r="B26" s="17" t="s">
        <v>32</v>
      </c>
      <c r="C26" s="87">
        <v>4549</v>
      </c>
      <c r="D26" s="95">
        <f>207*3</f>
        <v>621</v>
      </c>
      <c r="E26" s="95">
        <f>207*3</f>
        <v>621</v>
      </c>
      <c r="F26" s="95">
        <f>207*3</f>
        <v>621</v>
      </c>
      <c r="G26" s="95">
        <f>207*3</f>
        <v>621</v>
      </c>
      <c r="H26" s="65">
        <f t="shared" si="0"/>
        <v>2484</v>
      </c>
      <c r="J26" s="41"/>
    </row>
    <row r="27" spans="1:198" s="25" customFormat="1" ht="15.75" thickBot="1">
      <c r="A27" s="12" t="s">
        <v>33</v>
      </c>
      <c r="B27" s="47" t="s">
        <v>34</v>
      </c>
      <c r="C27" s="86">
        <f>SUM(C24:C26)</f>
        <v>22272</v>
      </c>
      <c r="D27" s="101">
        <f>SUM(D24:D26)</f>
        <v>3015</v>
      </c>
      <c r="E27" s="101">
        <f>SUM(E24:E26)</f>
        <v>3015</v>
      </c>
      <c r="F27" s="101">
        <f>SUM(F24:F26)</f>
        <v>3015</v>
      </c>
      <c r="G27" s="77">
        <f>SUM(G24:G26)</f>
        <v>3015</v>
      </c>
      <c r="H27" s="66">
        <f t="shared" si="0"/>
        <v>12060</v>
      </c>
      <c r="I27" s="3"/>
      <c r="J27" s="3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</row>
    <row r="28" spans="1:10" ht="15">
      <c r="A28" s="18" t="s">
        <v>35</v>
      </c>
      <c r="B28" s="10" t="s">
        <v>36</v>
      </c>
      <c r="C28" s="88">
        <v>27132</v>
      </c>
      <c r="D28" s="97">
        <f>2650*2+2543*1</f>
        <v>7843</v>
      </c>
      <c r="E28" s="97">
        <f>2650*3</f>
        <v>7950</v>
      </c>
      <c r="F28" s="97">
        <f>2650*3</f>
        <v>7950</v>
      </c>
      <c r="G28" s="97">
        <f>2650*3</f>
        <v>7950</v>
      </c>
      <c r="H28" s="65">
        <f t="shared" si="0"/>
        <v>31693</v>
      </c>
      <c r="J28" s="42"/>
    </row>
    <row r="29" spans="1:10" ht="15">
      <c r="A29" s="19" t="s">
        <v>37</v>
      </c>
      <c r="B29" s="20" t="s">
        <v>38</v>
      </c>
      <c r="C29" s="88">
        <v>801</v>
      </c>
      <c r="D29" s="97">
        <v>440</v>
      </c>
      <c r="E29" s="97">
        <v>455</v>
      </c>
      <c r="F29" s="97">
        <v>455</v>
      </c>
      <c r="G29" s="97">
        <v>455</v>
      </c>
      <c r="H29" s="65">
        <f t="shared" si="0"/>
        <v>1805</v>
      </c>
      <c r="J29" s="42"/>
    </row>
    <row r="30" spans="1:10" ht="15.75" thickBot="1">
      <c r="A30" s="26"/>
      <c r="B30" s="27" t="s">
        <v>39</v>
      </c>
      <c r="C30" s="87"/>
      <c r="D30" s="95"/>
      <c r="E30" s="95"/>
      <c r="F30" s="95"/>
      <c r="G30" s="72"/>
      <c r="H30" s="65">
        <f t="shared" si="0"/>
        <v>0</v>
      </c>
      <c r="J30" s="41"/>
    </row>
    <row r="31" spans="1:10" ht="15.75" thickBot="1">
      <c r="A31" s="28" t="s">
        <v>40</v>
      </c>
      <c r="B31" s="48" t="s">
        <v>41</v>
      </c>
      <c r="C31" s="86">
        <f>C12+C16-C23-C27-C28-C29</f>
        <v>30663</v>
      </c>
      <c r="D31" s="101">
        <f>D12+D15+D16-D23-D27-D28-D29</f>
        <v>9222</v>
      </c>
      <c r="E31" s="101">
        <f>E12+E15+E16-E23-E27-E28-E29</f>
        <v>9825</v>
      </c>
      <c r="F31" s="101">
        <f>F12+F15+F16-F23-F27-F28-F29</f>
        <v>9825</v>
      </c>
      <c r="G31" s="77">
        <f>G12+G15+G16-G23-G27-G28-G29</f>
        <v>9825</v>
      </c>
      <c r="H31" s="66">
        <f t="shared" si="0"/>
        <v>38697</v>
      </c>
      <c r="J31" s="33"/>
    </row>
    <row r="32" spans="1:10" ht="15">
      <c r="A32" s="9" t="s">
        <v>42</v>
      </c>
      <c r="B32" s="10" t="s">
        <v>43</v>
      </c>
      <c r="C32" s="87">
        <v>0</v>
      </c>
      <c r="D32" s="87">
        <v>0</v>
      </c>
      <c r="E32" s="87">
        <v>0</v>
      </c>
      <c r="F32" s="87">
        <v>0</v>
      </c>
      <c r="G32" s="78">
        <v>0</v>
      </c>
      <c r="H32" s="65">
        <f t="shared" si="0"/>
        <v>0</v>
      </c>
      <c r="J32" s="41"/>
    </row>
    <row r="33" spans="1:10" ht="15">
      <c r="A33" s="29"/>
      <c r="B33" s="20" t="s">
        <v>44</v>
      </c>
      <c r="C33" s="87"/>
      <c r="D33" s="87"/>
      <c r="E33" s="87"/>
      <c r="F33" s="87"/>
      <c r="G33" s="78"/>
      <c r="H33" s="65">
        <f t="shared" si="0"/>
        <v>0</v>
      </c>
      <c r="J33" s="41"/>
    </row>
    <row r="34" spans="1:10" ht="15">
      <c r="A34" s="29" t="s">
        <v>45</v>
      </c>
      <c r="B34" s="20" t="s">
        <v>46</v>
      </c>
      <c r="C34" s="87">
        <v>0</v>
      </c>
      <c r="D34" s="87">
        <v>0</v>
      </c>
      <c r="E34" s="87">
        <v>0</v>
      </c>
      <c r="F34" s="87">
        <v>0</v>
      </c>
      <c r="G34" s="78">
        <v>0</v>
      </c>
      <c r="H34" s="65">
        <f t="shared" si="0"/>
        <v>0</v>
      </c>
      <c r="J34" s="41"/>
    </row>
    <row r="35" spans="1:10" ht="15">
      <c r="A35" s="29"/>
      <c r="B35" s="20" t="s">
        <v>47</v>
      </c>
      <c r="C35" s="87"/>
      <c r="D35" s="87"/>
      <c r="E35" s="87"/>
      <c r="F35" s="87"/>
      <c r="G35" s="78"/>
      <c r="H35" s="65">
        <f t="shared" si="0"/>
        <v>0</v>
      </c>
      <c r="J35" s="41"/>
    </row>
    <row r="36" spans="1:10" ht="15">
      <c r="A36" s="29" t="s">
        <v>48</v>
      </c>
      <c r="B36" s="20" t="s">
        <v>49</v>
      </c>
      <c r="C36" s="87">
        <v>0</v>
      </c>
      <c r="D36" s="87">
        <v>0</v>
      </c>
      <c r="E36" s="87">
        <v>0</v>
      </c>
      <c r="F36" s="87">
        <v>0</v>
      </c>
      <c r="G36" s="78">
        <v>0</v>
      </c>
      <c r="H36" s="65">
        <f t="shared" si="0"/>
        <v>0</v>
      </c>
      <c r="J36" s="41"/>
    </row>
    <row r="37" spans="1:10" ht="15">
      <c r="A37" s="29"/>
      <c r="B37" s="20" t="s">
        <v>44</v>
      </c>
      <c r="C37" s="87"/>
      <c r="D37" s="87"/>
      <c r="E37" s="87"/>
      <c r="F37" s="87"/>
      <c r="G37" s="78"/>
      <c r="H37" s="65">
        <f t="shared" si="0"/>
        <v>0</v>
      </c>
      <c r="J37" s="41"/>
    </row>
    <row r="38" spans="1:10" ht="15">
      <c r="A38" s="29" t="s">
        <v>50</v>
      </c>
      <c r="B38" s="20" t="s">
        <v>51</v>
      </c>
      <c r="C38" s="87">
        <v>8409</v>
      </c>
      <c r="D38" s="87">
        <v>375</v>
      </c>
      <c r="E38" s="87">
        <v>375</v>
      </c>
      <c r="F38" s="87">
        <v>375</v>
      </c>
      <c r="G38" s="87">
        <v>375</v>
      </c>
      <c r="H38" s="65">
        <f t="shared" si="0"/>
        <v>1500</v>
      </c>
      <c r="J38" s="41"/>
    </row>
    <row r="39" spans="1:10" ht="15">
      <c r="A39" s="29"/>
      <c r="B39" s="20" t="s">
        <v>44</v>
      </c>
      <c r="C39" s="87"/>
      <c r="D39" s="87"/>
      <c r="E39" s="87"/>
      <c r="F39" s="87"/>
      <c r="G39" s="78"/>
      <c r="H39" s="65">
        <f t="shared" si="0"/>
        <v>0</v>
      </c>
      <c r="J39" s="41"/>
    </row>
    <row r="40" spans="1:10" ht="15.75" thickBot="1">
      <c r="A40" s="11" t="s">
        <v>52</v>
      </c>
      <c r="B40" s="27" t="s">
        <v>53</v>
      </c>
      <c r="C40" s="87">
        <v>0</v>
      </c>
      <c r="D40" s="87">
        <v>0</v>
      </c>
      <c r="E40" s="87">
        <v>0</v>
      </c>
      <c r="F40" s="87">
        <v>0</v>
      </c>
      <c r="G40" s="78">
        <v>0</v>
      </c>
      <c r="H40" s="65">
        <f t="shared" si="0"/>
        <v>0</v>
      </c>
      <c r="J40" s="41"/>
    </row>
    <row r="41" spans="1:10" ht="15.75" thickBot="1">
      <c r="A41" s="30" t="s">
        <v>54</v>
      </c>
      <c r="B41" s="47" t="s">
        <v>55</v>
      </c>
      <c r="C41" s="86">
        <f>C32+C34+C36+C38+C40</f>
        <v>8409</v>
      </c>
      <c r="D41" s="86">
        <f>SUM(D32:D40)</f>
        <v>375</v>
      </c>
      <c r="E41" s="86">
        <f>SUM(E32:E40)</f>
        <v>375</v>
      </c>
      <c r="F41" s="86">
        <f>SUM(F32:F40)</f>
        <v>375</v>
      </c>
      <c r="G41" s="79">
        <f>SUM(G32:G40)</f>
        <v>375</v>
      </c>
      <c r="H41" s="66">
        <f t="shared" si="0"/>
        <v>1500</v>
      </c>
      <c r="J41" s="33"/>
    </row>
    <row r="42" spans="1:10" ht="15">
      <c r="A42" s="9" t="s">
        <v>56</v>
      </c>
      <c r="B42" s="10" t="s">
        <v>57</v>
      </c>
      <c r="C42" s="87">
        <v>0</v>
      </c>
      <c r="D42" s="87">
        <v>0</v>
      </c>
      <c r="E42" s="87">
        <v>0</v>
      </c>
      <c r="F42" s="87">
        <v>0</v>
      </c>
      <c r="G42" s="78">
        <v>0</v>
      </c>
      <c r="H42" s="65">
        <f t="shared" si="0"/>
        <v>0</v>
      </c>
      <c r="J42" s="41"/>
    </row>
    <row r="43" spans="1:10" ht="15">
      <c r="A43" s="29"/>
      <c r="B43" s="20" t="s">
        <v>44</v>
      </c>
      <c r="C43" s="87"/>
      <c r="D43" s="87"/>
      <c r="E43" s="87"/>
      <c r="F43" s="87"/>
      <c r="G43" s="78"/>
      <c r="H43" s="65">
        <f t="shared" si="0"/>
        <v>0</v>
      </c>
      <c r="J43" s="41"/>
    </row>
    <row r="44" spans="1:10" ht="15">
      <c r="A44" s="29" t="s">
        <v>58</v>
      </c>
      <c r="B44" s="20" t="s">
        <v>59</v>
      </c>
      <c r="C44" s="87">
        <v>38380</v>
      </c>
      <c r="D44" s="87">
        <v>9500</v>
      </c>
      <c r="E44" s="87">
        <v>9500</v>
      </c>
      <c r="F44" s="87">
        <v>9500</v>
      </c>
      <c r="G44" s="87">
        <v>9500</v>
      </c>
      <c r="H44" s="65">
        <f t="shared" si="0"/>
        <v>38000</v>
      </c>
      <c r="J44" s="41"/>
    </row>
    <row r="45" spans="1:10" ht="15">
      <c r="A45" s="29"/>
      <c r="B45" s="20" t="s">
        <v>60</v>
      </c>
      <c r="C45" s="87"/>
      <c r="D45" s="87"/>
      <c r="E45" s="87"/>
      <c r="F45" s="87"/>
      <c r="G45" s="78"/>
      <c r="H45" s="65">
        <f t="shared" si="0"/>
        <v>0</v>
      </c>
      <c r="J45" s="41"/>
    </row>
    <row r="46" spans="1:10" ht="15">
      <c r="A46" s="29" t="s">
        <v>61</v>
      </c>
      <c r="B46" s="20" t="s">
        <v>62</v>
      </c>
      <c r="C46" s="87">
        <v>0</v>
      </c>
      <c r="D46" s="87">
        <v>0</v>
      </c>
      <c r="E46" s="87">
        <v>0</v>
      </c>
      <c r="F46" s="87">
        <v>0</v>
      </c>
      <c r="G46" s="78">
        <v>0</v>
      </c>
      <c r="H46" s="65">
        <f t="shared" si="0"/>
        <v>0</v>
      </c>
      <c r="J46" s="41"/>
    </row>
    <row r="47" spans="1:10" ht="15.75" thickBot="1">
      <c r="A47" s="11" t="s">
        <v>63</v>
      </c>
      <c r="B47" s="27" t="s">
        <v>64</v>
      </c>
      <c r="C47" s="87">
        <v>0</v>
      </c>
      <c r="D47" s="87">
        <v>0</v>
      </c>
      <c r="E47" s="87">
        <v>0</v>
      </c>
      <c r="F47" s="87">
        <v>0</v>
      </c>
      <c r="G47" s="78">
        <v>0</v>
      </c>
      <c r="H47" s="65">
        <f t="shared" si="0"/>
        <v>0</v>
      </c>
      <c r="J47" s="41"/>
    </row>
    <row r="48" spans="1:10" ht="15.75" thickBot="1">
      <c r="A48" s="30" t="s">
        <v>65</v>
      </c>
      <c r="B48" s="47" t="s">
        <v>66</v>
      </c>
      <c r="C48" s="86">
        <f>C42+C44+C46+C47</f>
        <v>38380</v>
      </c>
      <c r="D48" s="86">
        <f>SUM(D42:D47)</f>
        <v>9500</v>
      </c>
      <c r="E48" s="86">
        <f>SUM(E42:E47)</f>
        <v>9500</v>
      </c>
      <c r="F48" s="86">
        <f>SUM(F42:F47)</f>
        <v>9500</v>
      </c>
      <c r="G48" s="79">
        <f>SUM(G42:G47)</f>
        <v>9500</v>
      </c>
      <c r="H48" s="66">
        <f t="shared" si="0"/>
        <v>38000</v>
      </c>
      <c r="J48" s="33"/>
    </row>
    <row r="49" spans="1:10" ht="15.75" thickBot="1">
      <c r="A49" s="31" t="s">
        <v>67</v>
      </c>
      <c r="B49" s="49" t="s">
        <v>68</v>
      </c>
      <c r="C49" s="86">
        <f>C41-C48</f>
        <v>-29971</v>
      </c>
      <c r="D49" s="86">
        <f>D41-D48</f>
        <v>-9125</v>
      </c>
      <c r="E49" s="86">
        <f>E41-E48</f>
        <v>-9125</v>
      </c>
      <c r="F49" s="86">
        <f>F41-F48</f>
        <v>-9125</v>
      </c>
      <c r="G49" s="79">
        <f>G41-G48</f>
        <v>-9125</v>
      </c>
      <c r="H49" s="66">
        <f t="shared" si="0"/>
        <v>-36500</v>
      </c>
      <c r="J49" s="33"/>
    </row>
    <row r="50" spans="1:10" ht="15.75" thickBot="1">
      <c r="A50" s="12" t="s">
        <v>69</v>
      </c>
      <c r="B50" s="47" t="s">
        <v>70</v>
      </c>
      <c r="C50" s="92">
        <f>C31+C49</f>
        <v>692</v>
      </c>
      <c r="D50" s="102">
        <f>D31+D49</f>
        <v>97</v>
      </c>
      <c r="E50" s="102">
        <f>E31+E49</f>
        <v>700</v>
      </c>
      <c r="F50" s="102">
        <f>F31+F49</f>
        <v>700</v>
      </c>
      <c r="G50" s="80">
        <f>G31+G49</f>
        <v>700</v>
      </c>
      <c r="H50" s="66">
        <f t="shared" si="0"/>
        <v>2197</v>
      </c>
      <c r="J50" s="45"/>
    </row>
    <row r="51" spans="1:10" ht="15">
      <c r="A51" s="14" t="s">
        <v>71</v>
      </c>
      <c r="B51" s="15" t="s">
        <v>72</v>
      </c>
      <c r="C51" s="93">
        <v>0</v>
      </c>
      <c r="D51" s="103">
        <v>0</v>
      </c>
      <c r="E51" s="103">
        <v>0</v>
      </c>
      <c r="F51" s="103">
        <v>0</v>
      </c>
      <c r="G51" s="81">
        <v>0</v>
      </c>
      <c r="H51" s="65">
        <f t="shared" si="0"/>
        <v>0</v>
      </c>
      <c r="J51" s="46"/>
    </row>
    <row r="52" spans="1:10" ht="15.75" thickBot="1">
      <c r="A52" s="16" t="s">
        <v>73</v>
      </c>
      <c r="B52" s="17" t="s">
        <v>74</v>
      </c>
      <c r="C52" s="88">
        <v>0</v>
      </c>
      <c r="D52" s="97">
        <v>0</v>
      </c>
      <c r="E52" s="97">
        <v>0</v>
      </c>
      <c r="F52" s="97">
        <v>0</v>
      </c>
      <c r="G52" s="74">
        <v>0</v>
      </c>
      <c r="H52" s="65">
        <f t="shared" si="0"/>
        <v>0</v>
      </c>
      <c r="J52" s="42"/>
    </row>
    <row r="53" spans="1:10" ht="15.75" thickBot="1">
      <c r="A53" s="12" t="s">
        <v>75</v>
      </c>
      <c r="B53" s="47" t="s">
        <v>76</v>
      </c>
      <c r="C53" s="86">
        <f>C51-C52</f>
        <v>0</v>
      </c>
      <c r="D53" s="104">
        <f>D51-D52</f>
        <v>0</v>
      </c>
      <c r="E53" s="104">
        <f>E51-E52</f>
        <v>0</v>
      </c>
      <c r="F53" s="104">
        <f>F51-F52</f>
        <v>0</v>
      </c>
      <c r="G53" s="82">
        <f>G51-G52</f>
        <v>0</v>
      </c>
      <c r="H53" s="66">
        <f t="shared" si="0"/>
        <v>0</v>
      </c>
      <c r="J53" s="33"/>
    </row>
    <row r="54" spans="1:10" ht="15">
      <c r="A54" s="32" t="s">
        <v>77</v>
      </c>
      <c r="B54" s="50" t="s">
        <v>78</v>
      </c>
      <c r="C54" s="86">
        <f>C50+C53</f>
        <v>692</v>
      </c>
      <c r="D54" s="104">
        <f>D50+D53</f>
        <v>97</v>
      </c>
      <c r="E54" s="104">
        <f>E50+E53</f>
        <v>700</v>
      </c>
      <c r="F54" s="104">
        <f>F50+F53</f>
        <v>700</v>
      </c>
      <c r="G54" s="82">
        <f>G50+G53</f>
        <v>700</v>
      </c>
      <c r="H54" s="66">
        <f t="shared" si="0"/>
        <v>2197</v>
      </c>
      <c r="J54" s="33"/>
    </row>
    <row r="55" spans="1:10" ht="15.75" thickBot="1">
      <c r="A55" s="16" t="s">
        <v>79</v>
      </c>
      <c r="B55" s="17" t="s">
        <v>80</v>
      </c>
      <c r="C55" s="88">
        <v>100</v>
      </c>
      <c r="D55" s="105" t="s">
        <v>99</v>
      </c>
      <c r="E55" s="105" t="s">
        <v>99</v>
      </c>
      <c r="F55" s="105" t="s">
        <v>99</v>
      </c>
      <c r="G55" s="105" t="s">
        <v>99</v>
      </c>
      <c r="H55" s="65">
        <f>H54*10%</f>
        <v>219.70000000000002</v>
      </c>
      <c r="J55" s="42"/>
    </row>
    <row r="56" spans="1:10" ht="15.75" thickBot="1">
      <c r="A56" s="30" t="s">
        <v>81</v>
      </c>
      <c r="B56" s="13" t="s">
        <v>82</v>
      </c>
      <c r="C56" s="86">
        <f>C54-C55</f>
        <v>592</v>
      </c>
      <c r="D56" s="106" t="s">
        <v>99</v>
      </c>
      <c r="E56" s="106" t="s">
        <v>99</v>
      </c>
      <c r="F56" s="106" t="s">
        <v>99</v>
      </c>
      <c r="G56" s="106" t="s">
        <v>99</v>
      </c>
      <c r="H56" s="66">
        <f>H54-H55</f>
        <v>1977.3</v>
      </c>
      <c r="J56" s="33"/>
    </row>
    <row r="57" spans="1:10" ht="15">
      <c r="A57" s="14" t="s">
        <v>83</v>
      </c>
      <c r="B57" s="15" t="s">
        <v>84</v>
      </c>
      <c r="C57" s="110" t="s">
        <v>99</v>
      </c>
      <c r="D57" s="107" t="s">
        <v>99</v>
      </c>
      <c r="E57" s="107" t="s">
        <v>99</v>
      </c>
      <c r="F57" s="107" t="s">
        <v>99</v>
      </c>
      <c r="G57" s="107" t="s">
        <v>99</v>
      </c>
      <c r="H57" s="65">
        <f>SUM(D57:G57)</f>
        <v>0</v>
      </c>
      <c r="J57" s="41"/>
    </row>
    <row r="58" spans="1:10" ht="15.75" thickBot="1">
      <c r="A58" s="16" t="s">
        <v>85</v>
      </c>
      <c r="B58" s="17" t="s">
        <v>86</v>
      </c>
      <c r="C58" s="111" t="s">
        <v>99</v>
      </c>
      <c r="D58" s="108" t="s">
        <v>99</v>
      </c>
      <c r="E58" s="108" t="s">
        <v>99</v>
      </c>
      <c r="F58" s="108" t="s">
        <v>99</v>
      </c>
      <c r="G58" s="108" t="s">
        <v>99</v>
      </c>
      <c r="H58" s="65">
        <f>SUM(D58:G58)</f>
        <v>0</v>
      </c>
      <c r="J58" s="41"/>
    </row>
    <row r="59" spans="1:10" ht="15.75" thickBot="1">
      <c r="A59" s="12" t="s">
        <v>87</v>
      </c>
      <c r="B59" s="47" t="s">
        <v>88</v>
      </c>
      <c r="C59" s="112">
        <f>C56</f>
        <v>592</v>
      </c>
      <c r="D59" s="109" t="s">
        <v>99</v>
      </c>
      <c r="E59" s="109" t="s">
        <v>99</v>
      </c>
      <c r="F59" s="109" t="s">
        <v>99</v>
      </c>
      <c r="G59" s="109" t="s">
        <v>99</v>
      </c>
      <c r="H59" s="67">
        <f>H56-H57-H58</f>
        <v>1977.3</v>
      </c>
      <c r="J59" s="33"/>
    </row>
    <row r="60" spans="1:10" ht="15">
      <c r="A60" s="36"/>
      <c r="B60" s="37"/>
      <c r="C60" s="37"/>
      <c r="D60" s="34"/>
      <c r="E60" s="34"/>
      <c r="F60" s="34"/>
      <c r="G60" s="35"/>
      <c r="H60" s="35"/>
      <c r="J60" s="41"/>
    </row>
    <row r="61" spans="1:10" ht="15">
      <c r="A61" s="36"/>
      <c r="B61" s="37"/>
      <c r="C61" s="37"/>
      <c r="D61" s="34"/>
      <c r="E61" s="34"/>
      <c r="F61" s="34"/>
      <c r="G61" s="35"/>
      <c r="H61" s="35"/>
      <c r="J61" s="33"/>
    </row>
    <row r="62" spans="2:15" ht="15.75">
      <c r="B62" s="128"/>
      <c r="C62" s="58"/>
      <c r="D62" s="68"/>
      <c r="E62" s="68"/>
      <c r="F62" s="68"/>
      <c r="G62" s="60"/>
      <c r="H62" s="60"/>
      <c r="K62" s="135"/>
      <c r="L62" s="135"/>
      <c r="M62" s="56"/>
      <c r="N62" s="56"/>
      <c r="O62" s="56"/>
    </row>
    <row r="63" spans="2:15" ht="15">
      <c r="B63" s="129"/>
      <c r="C63" s="59"/>
      <c r="D63" s="57"/>
      <c r="E63" s="57"/>
      <c r="F63" s="57"/>
      <c r="G63" s="57"/>
      <c r="H63" s="57"/>
      <c r="K63" s="132"/>
      <c r="L63" s="132"/>
      <c r="O63" s="38"/>
    </row>
    <row r="64" spans="2:15" ht="15">
      <c r="B64" s="54"/>
      <c r="C64" s="54"/>
      <c r="D64" s="3"/>
      <c r="E64" s="3"/>
      <c r="F64" s="38"/>
      <c r="G64" s="3"/>
      <c r="H64" s="3"/>
      <c r="K64" s="132"/>
      <c r="L64" s="132"/>
      <c r="O64" s="38"/>
    </row>
    <row r="65" spans="2:8" ht="15">
      <c r="B65" s="54"/>
      <c r="C65" s="54"/>
      <c r="D65" s="3"/>
      <c r="E65" s="3"/>
      <c r="F65" s="38"/>
      <c r="G65" s="3"/>
      <c r="H65" s="3"/>
    </row>
    <row r="66" spans="2:8" ht="15">
      <c r="B66" s="54"/>
      <c r="C66" s="54"/>
      <c r="D66" s="3"/>
      <c r="E66" s="3"/>
      <c r="F66" s="38"/>
      <c r="G66" s="3"/>
      <c r="H66" s="3"/>
    </row>
    <row r="67" spans="2:8" ht="15">
      <c r="B67" s="54"/>
      <c r="C67" s="54"/>
      <c r="D67" s="3"/>
      <c r="E67" s="3"/>
      <c r="F67" s="38"/>
      <c r="G67" s="3"/>
      <c r="H67" s="3"/>
    </row>
    <row r="68" spans="2:8" ht="15">
      <c r="B68" s="54"/>
      <c r="C68" s="54"/>
      <c r="D68" s="3"/>
      <c r="E68" s="3"/>
      <c r="F68" s="38"/>
      <c r="G68" s="3"/>
      <c r="H68" s="3"/>
    </row>
    <row r="69" spans="2:8" ht="15">
      <c r="B69" s="54"/>
      <c r="C69" s="54"/>
      <c r="D69" s="3"/>
      <c r="E69" s="3"/>
      <c r="F69" s="38"/>
      <c r="G69" s="3"/>
      <c r="H69" s="3"/>
    </row>
    <row r="70" spans="2:8" ht="15">
      <c r="B70" s="54"/>
      <c r="C70" s="54"/>
      <c r="D70" s="3"/>
      <c r="E70" s="3"/>
      <c r="F70" s="38"/>
      <c r="G70" s="3"/>
      <c r="H70" s="3"/>
    </row>
    <row r="71" spans="2:9" ht="15">
      <c r="B71" s="39"/>
      <c r="C71" s="39"/>
      <c r="G71" s="38"/>
      <c r="H71" s="38"/>
      <c r="I71" s="38"/>
    </row>
  </sheetData>
  <sheetProtection/>
  <mergeCells count="13">
    <mergeCell ref="K63:L63"/>
    <mergeCell ref="K64:L64"/>
    <mergeCell ref="J8:J9"/>
    <mergeCell ref="K62:L62"/>
    <mergeCell ref="B62:B63"/>
    <mergeCell ref="D8:D9"/>
    <mergeCell ref="E8:E9"/>
    <mergeCell ref="C8:C9"/>
    <mergeCell ref="D5:H5"/>
    <mergeCell ref="F8:F9"/>
    <mergeCell ref="G8:G9"/>
    <mergeCell ref="A5:B9"/>
    <mergeCell ref="H8:H9"/>
  </mergeCells>
  <printOptions horizontalCentered="1"/>
  <pageMargins left="0.2" right="0.28" top="0.5511811023622047" bottom="0.7874015748031497" header="0.47" footer="0.5118110236220472"/>
  <pageSetup fitToWidth="2" horizontalDpi="600" verticalDpi="600" orientation="landscape" paperSize="8" scale="50" r:id="rId1"/>
  <headerFooter alignWithMargins="0">
    <oddFooter>&amp;L&amp;"Bookman Old Style,Normál\2002. december 23.&amp;R___________________
a vállalkozás vezetője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zoltan</dc:creator>
  <cp:keywords/>
  <dc:description/>
  <cp:lastModifiedBy>Erzsike</cp:lastModifiedBy>
  <cp:lastPrinted>2011-03-10T11:24:02Z</cp:lastPrinted>
  <dcterms:created xsi:type="dcterms:W3CDTF">2009-04-24T10:58:46Z</dcterms:created>
  <dcterms:modified xsi:type="dcterms:W3CDTF">2011-04-18T06:30:40Z</dcterms:modified>
  <cp:category/>
  <cp:version/>
  <cp:contentType/>
  <cp:contentStatus/>
</cp:coreProperties>
</file>